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<sst xmlns="http://schemas.openxmlformats.org/spreadsheetml/2006/main" count="52" uniqueCount="44">
  <si>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قند</t>
  </si>
  <si>
    <t>چربی</t>
  </si>
  <si>
    <t>نمک</t>
  </si>
  <si>
    <t>اسیدهای چرب ترانس</t>
  </si>
  <si>
    <t>جامد زیر100</t>
  </si>
  <si>
    <t>جامدبالای100</t>
  </si>
  <si>
    <t>زیر100</t>
  </si>
  <si>
    <t>زیر 150</t>
  </si>
  <si>
    <t>بالای 150</t>
  </si>
  <si>
    <t>مقادیر100</t>
  </si>
  <si>
    <t>مقادیر سهم</t>
  </si>
  <si>
    <t>نوع ماده غذایی</t>
  </si>
  <si>
    <t>جامد</t>
  </si>
  <si>
    <t>مایع</t>
  </si>
  <si>
    <t>بالای100</t>
  </si>
  <si>
    <t>جامدزیر100</t>
  </si>
  <si>
    <t>مایع زیر150</t>
  </si>
  <si>
    <t>مایع بالای 150</t>
  </si>
  <si>
    <t>**</t>
  </si>
  <si>
    <t>مقدار قند در100 گرم</t>
  </si>
  <si>
    <t>مقدار چربی در100 گرم</t>
  </si>
  <si>
    <t>مقداراسیدهای چرب ترانس در100گرم</t>
  </si>
  <si>
    <t>مقدار قند درسهم</t>
  </si>
  <si>
    <t>مقدارچربی درسهم</t>
  </si>
  <si>
    <t>مقدارسدیم درسهم</t>
  </si>
  <si>
    <t>مقداراسیدهای چرب ترانس درسهم</t>
  </si>
  <si>
    <t>نام ماده غذایی</t>
  </si>
  <si>
    <t>مقدارسدیم (میلی گرم)در100گرم</t>
  </si>
  <si>
    <t xml:space="preserve"> قند</t>
  </si>
  <si>
    <t xml:space="preserve">چربی </t>
  </si>
  <si>
    <t xml:space="preserve">اسیدهای چرب ترانس </t>
  </si>
  <si>
    <t>شماره پروانه بهداشتی ساخت</t>
  </si>
  <si>
    <t>شماره پروانه بهداشتی ورود</t>
  </si>
  <si>
    <t>شماره شناسه نظارت بهداشتی</t>
  </si>
  <si>
    <t>مقدار قند در100 میلی لیتر</t>
  </si>
  <si>
    <t>مقدار چربی در100 میلی لیتر</t>
  </si>
  <si>
    <t>مقدارسدیم (میلی گرم)در100میلی لیتر</t>
  </si>
  <si>
    <t>مقداراسیدهای چرب ترانس در100میلی لیتر</t>
  </si>
  <si>
    <t>معیارسهم(مثل:یک لیوان، یک برش،...عدد)</t>
  </si>
  <si>
    <t>اندازه سهم</t>
  </si>
  <si>
    <t>فرمول شماره پروانه</t>
  </si>
  <si>
    <t>(شماره مربوطه)</t>
  </si>
  <si>
    <t>تهیه شده درمعاونت غذاوداروی دانشگاه علوم پزشکی تبریز- مشهد</t>
  </si>
  <si>
    <t>MIRSHAKOOR-RAM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</si>
</sst>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3000401]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7"/>
      <name val="Calibri"/>
      <family val="2"/>
    </font>
    <font>
      <b/>
      <sz val="11"/>
      <color indexed="8"/>
      <name val="B Mitra"/>
      <family val="0"/>
    </font>
    <font>
      <b/>
      <sz val="10"/>
      <name val="B Mitra"/>
      <family val="0"/>
    </font>
    <font>
      <b/>
      <sz val="10"/>
      <color indexed="9"/>
      <name val="B Mitra"/>
      <family val="0"/>
    </font>
    <font>
      <b/>
      <sz val="10"/>
      <color indexed="8"/>
      <name val="B Mitra"/>
      <family val="0"/>
    </font>
    <font>
      <sz val="11"/>
      <color indexed="53"/>
      <name val="Calibri"/>
      <family val="2"/>
    </font>
    <font>
      <sz val="20"/>
      <color indexed="8"/>
      <name val="Calibri"/>
      <family val="2"/>
    </font>
    <font>
      <b/>
      <sz val="11"/>
      <name val="Calibri"/>
      <family val="2"/>
    </font>
    <font>
      <b/>
      <sz val="9"/>
      <name val="B Mitra"/>
      <family val="0"/>
    </font>
    <font>
      <b/>
      <sz val="9"/>
      <color indexed="8"/>
      <name val="B Titr"/>
      <family val="0"/>
    </font>
    <font>
      <b/>
      <sz val="9"/>
      <color indexed="8"/>
      <name val="B Mitr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20"/>
      <name val="B Elm"/>
      <family val="0"/>
    </font>
    <font>
      <b/>
      <sz val="20"/>
      <color indexed="10"/>
      <name val="B Elm"/>
      <family val="0"/>
    </font>
    <font>
      <b/>
      <sz val="20"/>
      <color indexed="51"/>
      <name val="B Elm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 Mitra"/>
      <family val="0"/>
    </font>
    <font>
      <sz val="11"/>
      <color theme="9" tint="-0.24997000396251678"/>
      <name val="Calibri"/>
      <family val="2"/>
    </font>
    <font>
      <sz val="20"/>
      <color theme="1"/>
      <name val="Calibri"/>
      <family val="2"/>
    </font>
    <font>
      <sz val="11"/>
      <color theme="8" tint="0.7999799847602844"/>
      <name val="Calibri"/>
      <family val="2"/>
    </font>
    <font>
      <b/>
      <sz val="10"/>
      <color theme="0"/>
      <name val="B Mitra"/>
      <family val="0"/>
    </font>
    <font>
      <b/>
      <sz val="10"/>
      <color theme="1"/>
      <name val="B Mitra"/>
      <family val="0"/>
    </font>
    <font>
      <b/>
      <sz val="9"/>
      <color theme="1"/>
      <name val="B Titr"/>
      <family val="0"/>
    </font>
    <font>
      <b/>
      <sz val="9"/>
      <color theme="1"/>
      <name val="B Mitr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theme="5" tint="0.39998000860214233"/>
      </right>
      <top/>
      <bottom/>
    </border>
    <border>
      <left style="thin">
        <color theme="5" tint="0.39998000860214233"/>
      </left>
      <right style="thin">
        <color theme="5" tint="0.39998000860214233"/>
      </right>
      <top style="thin">
        <color theme="5" tint="0.39998000860214233"/>
      </top>
      <bottom style="thin">
        <color theme="5" tint="0.39998000860214233"/>
      </bottom>
    </border>
    <border>
      <left style="medium"/>
      <right style="medium"/>
      <top style="thick">
        <color theme="5" tint="0.3999499976634979"/>
      </top>
      <bottom style="thick">
        <color theme="5" tint="0.3999499976634979"/>
      </bottom>
    </border>
    <border>
      <left style="medium"/>
      <right style="medium"/>
      <top style="thick">
        <color theme="5" tint="0.3999499976634979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0" fillId="6" borderId="0" xfId="0" applyFill="1" applyBorder="1" applyAlignment="1" applyProtection="1">
      <alignment/>
      <protection hidden="1" locked="0"/>
    </xf>
    <xf numFmtId="0" fontId="0" fillId="33" borderId="10" xfId="0" applyFill="1" applyBorder="1" applyAlignment="1" applyProtection="1">
      <alignment/>
      <protection hidden="1" locked="0"/>
    </xf>
    <xf numFmtId="0" fontId="32" fillId="34" borderId="0" xfId="0" applyFont="1" applyFill="1" applyBorder="1" applyAlignment="1" applyProtection="1">
      <alignment/>
      <protection hidden="1" locked="0"/>
    </xf>
    <xf numFmtId="0" fontId="0" fillId="6" borderId="0" xfId="0" applyFill="1" applyBorder="1" applyAlignment="1" applyProtection="1">
      <alignment/>
      <protection hidden="1"/>
    </xf>
    <xf numFmtId="0" fontId="32" fillId="6" borderId="0" xfId="0" applyFont="1" applyFill="1" applyBorder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32" fillId="34" borderId="0" xfId="0" applyFont="1" applyFill="1" applyAlignment="1" applyProtection="1">
      <alignment/>
      <protection hidden="1"/>
    </xf>
    <xf numFmtId="0" fontId="32" fillId="6" borderId="0" xfId="0" applyFont="1" applyFill="1" applyAlignment="1" applyProtection="1">
      <alignment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 locked="0"/>
    </xf>
    <xf numFmtId="0" fontId="0" fillId="6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9" borderId="10" xfId="0" applyFill="1" applyBorder="1" applyAlignment="1" applyProtection="1">
      <alignment/>
      <protection hidden="1"/>
    </xf>
    <xf numFmtId="0" fontId="0" fillId="9" borderId="10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8" fillId="6" borderId="0" xfId="0" applyFont="1" applyFill="1" applyAlignment="1" applyProtection="1">
      <alignment horizontal="right" vertical="center"/>
      <protection hidden="1"/>
    </xf>
    <xf numFmtId="0" fontId="49" fillId="6" borderId="0" xfId="0" applyFont="1" applyFill="1" applyAlignment="1" applyProtection="1">
      <alignment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49" fillId="0" borderId="0" xfId="0" applyFont="1" applyAlignment="1" applyProtection="1">
      <alignment/>
      <protection hidden="1"/>
    </xf>
    <xf numFmtId="0" fontId="49" fillId="3" borderId="0" xfId="0" applyFont="1" applyFill="1" applyBorder="1" applyAlignment="1" applyProtection="1">
      <alignment vertical="center"/>
      <protection hidden="1"/>
    </xf>
    <xf numFmtId="0" fontId="0" fillId="35" borderId="0" xfId="0" applyFill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49" fillId="6" borderId="0" xfId="0" applyFont="1" applyFill="1" applyAlignment="1" applyProtection="1">
      <alignment vertical="top"/>
      <protection hidden="1"/>
    </xf>
    <xf numFmtId="0" fontId="10" fillId="34" borderId="0" xfId="0" applyFont="1" applyFill="1" applyBorder="1" applyAlignment="1" applyProtection="1">
      <alignment/>
      <protection hidden="1" locked="0"/>
    </xf>
    <xf numFmtId="0" fontId="48" fillId="13" borderId="0" xfId="0" applyFont="1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/>
      <protection hidden="1" locked="0"/>
    </xf>
    <xf numFmtId="49" fontId="0" fillId="0" borderId="0" xfId="0" applyNumberFormat="1" applyBorder="1" applyAlignment="1" applyProtection="1">
      <alignment/>
      <protection hidden="1"/>
    </xf>
    <xf numFmtId="0" fontId="48" fillId="34" borderId="12" xfId="0" applyFont="1" applyFill="1" applyBorder="1" applyAlignment="1" applyProtection="1">
      <alignment horizontal="right" vertical="center"/>
      <protection hidden="1"/>
    </xf>
    <xf numFmtId="0" fontId="48" fillId="34" borderId="12" xfId="0" applyFont="1" applyFill="1" applyBorder="1" applyAlignment="1" applyProtection="1">
      <alignment horizontal="center" vertical="center"/>
      <protection hidden="1" locked="0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 locked="0"/>
    </xf>
    <xf numFmtId="0" fontId="51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right" indent="2"/>
      <protection hidden="1"/>
    </xf>
    <xf numFmtId="0" fontId="48" fillId="34" borderId="12" xfId="0" applyFont="1" applyFill="1" applyBorder="1" applyAlignment="1" applyProtection="1">
      <alignment horizontal="center" vertical="center"/>
      <protection hidden="1"/>
    </xf>
    <xf numFmtId="0" fontId="52" fillId="34" borderId="0" xfId="0" applyFont="1" applyFill="1" applyAlignment="1" applyProtection="1">
      <alignment horizontal="right" indent="2"/>
      <protection hidden="1"/>
    </xf>
    <xf numFmtId="0" fontId="0" fillId="34" borderId="0" xfId="0" applyFill="1" applyBorder="1" applyAlignment="1" applyProtection="1">
      <alignment/>
      <protection hidden="1" locked="0"/>
    </xf>
    <xf numFmtId="0" fontId="53" fillId="34" borderId="0" xfId="0" applyFont="1" applyFill="1" applyAlignment="1" applyProtection="1">
      <alignment horizontal="right" indent="2"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53" fillId="34" borderId="0" xfId="0" applyFont="1" applyFill="1" applyAlignment="1" applyProtection="1">
      <alignment horizontal="right" vertical="center" indent="2"/>
      <protection hidden="1"/>
    </xf>
    <xf numFmtId="0" fontId="0" fillId="34" borderId="14" xfId="0" applyFill="1" applyBorder="1" applyAlignment="1" applyProtection="1">
      <alignment/>
      <protection hidden="1"/>
    </xf>
    <xf numFmtId="49" fontId="48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0" fillId="34" borderId="0" xfId="0" applyFill="1" applyAlignment="1" applyProtection="1">
      <alignment vertical="center"/>
      <protection hidden="1"/>
    </xf>
    <xf numFmtId="49" fontId="11" fillId="34" borderId="0" xfId="0" applyNumberFormat="1" applyFont="1" applyFill="1" applyAlignment="1" applyProtection="1">
      <alignment horizontal="right" indent="2"/>
      <protection hidden="1"/>
    </xf>
    <xf numFmtId="0" fontId="48" fillId="34" borderId="0" xfId="0" applyFont="1" applyFill="1" applyAlignment="1" applyProtection="1">
      <alignment horizontal="right" vertical="center"/>
      <protection hidden="1"/>
    </xf>
    <xf numFmtId="0" fontId="48" fillId="34" borderId="0" xfId="0" applyFont="1" applyFill="1" applyAlignment="1" applyProtection="1">
      <alignment horizontal="center" vertical="center"/>
      <protection hidden="1"/>
    </xf>
    <xf numFmtId="0" fontId="48" fillId="34" borderId="0" xfId="0" applyFont="1" applyFill="1" applyAlignment="1" applyProtection="1">
      <alignment horizontal="right" vertical="center" indent="6"/>
      <protection hidden="1"/>
    </xf>
    <xf numFmtId="0" fontId="48" fillId="34" borderId="0" xfId="0" applyFont="1" applyFill="1" applyAlignment="1" applyProtection="1">
      <alignment horizontal="right" vertical="center" indent="8"/>
      <protection hidden="1"/>
    </xf>
    <xf numFmtId="0" fontId="48" fillId="34" borderId="0" xfId="0" applyFont="1" applyFill="1" applyAlignment="1" applyProtection="1">
      <alignment horizontal="right" vertical="top"/>
      <protection hidden="1"/>
    </xf>
    <xf numFmtId="0" fontId="48" fillId="34" borderId="0" xfId="0" applyFont="1" applyFill="1" applyAlignment="1" applyProtection="1">
      <alignment horizontal="left" vertical="top"/>
      <protection hidden="1"/>
    </xf>
    <xf numFmtId="0" fontId="53" fillId="34" borderId="0" xfId="0" applyFont="1" applyFill="1" applyAlignment="1" applyProtection="1">
      <alignment horizontal="right" vertical="top" indent="6"/>
      <protection hidden="1"/>
    </xf>
    <xf numFmtId="49" fontId="53" fillId="34" borderId="0" xfId="0" applyNumberFormat="1" applyFont="1" applyFill="1" applyAlignment="1" applyProtection="1">
      <alignment horizontal="center" vertical="top"/>
      <protection hidden="1"/>
    </xf>
    <xf numFmtId="0" fontId="54" fillId="34" borderId="0" xfId="0" applyFont="1" applyFill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 horizontal="right" vertical="center" indent="2"/>
      <protection hidden="1"/>
    </xf>
    <xf numFmtId="0" fontId="55" fillId="34" borderId="0" xfId="0" applyFont="1" applyFill="1" applyAlignment="1" applyProtection="1">
      <alignment horizontal="right" vertical="center" indent="2"/>
      <protection hidden="1"/>
    </xf>
    <xf numFmtId="0" fontId="5" fillId="34" borderId="0" xfId="0" applyFont="1" applyFill="1" applyBorder="1" applyAlignment="1" applyProtection="1">
      <alignment/>
      <protection hidden="1" locked="0"/>
    </xf>
    <xf numFmtId="0" fontId="52" fillId="34" borderId="0" xfId="0" applyFont="1" applyFill="1" applyAlignment="1" applyProtection="1">
      <alignment/>
      <protection hidden="1" locked="0"/>
    </xf>
    <xf numFmtId="0" fontId="52" fillId="34" borderId="0" xfId="0" applyFont="1" applyFill="1" applyAlignment="1" applyProtection="1">
      <alignment horizontal="left" indent="1"/>
      <protection hidden="1" locked="0"/>
    </xf>
    <xf numFmtId="0" fontId="52" fillId="34" borderId="0" xfId="0" applyFont="1" applyFill="1" applyAlignment="1" applyProtection="1">
      <alignment horizontal="right" readingOrder="2"/>
      <protection hidden="1" locked="0"/>
    </xf>
    <xf numFmtId="0" fontId="53" fillId="34" borderId="0" xfId="0" applyFont="1" applyFill="1" applyAlignment="1" applyProtection="1">
      <alignment/>
      <protection hidden="1" locked="0"/>
    </xf>
    <xf numFmtId="0" fontId="53" fillId="34" borderId="0" xfId="0" applyFont="1" applyFill="1" applyAlignment="1" applyProtection="1">
      <alignment horizontal="left" indent="1"/>
      <protection hidden="1" locked="0"/>
    </xf>
    <xf numFmtId="0" fontId="53" fillId="34" borderId="0" xfId="0" applyFont="1" applyFill="1" applyBorder="1" applyAlignment="1" applyProtection="1">
      <alignment horizontal="right" readingOrder="2"/>
      <protection hidden="1" locked="0"/>
    </xf>
    <xf numFmtId="0" fontId="53" fillId="34" borderId="0" xfId="0" applyFont="1" applyFill="1" applyAlignment="1" applyProtection="1">
      <alignment vertical="center"/>
      <protection hidden="1" locked="0"/>
    </xf>
    <xf numFmtId="0" fontId="5" fillId="34" borderId="0" xfId="0" applyFont="1" applyFill="1" applyBorder="1" applyAlignment="1" applyProtection="1">
      <alignment horizontal="right" vertical="center" readingOrder="2"/>
      <protection hidden="1"/>
    </xf>
    <xf numFmtId="0" fontId="53" fillId="34" borderId="0" xfId="0" applyFont="1" applyFill="1" applyBorder="1" applyAlignment="1" applyProtection="1">
      <alignment horizontal="right" vertical="center" readingOrder="2"/>
      <protection hidden="1"/>
    </xf>
    <xf numFmtId="4" fontId="53" fillId="34" borderId="0" xfId="0" applyNumberFormat="1" applyFont="1" applyFill="1" applyBorder="1" applyAlignment="1" applyProtection="1">
      <alignment horizontal="left" vertical="center" indent="1" readingOrder="2"/>
      <protection hidden="1"/>
    </xf>
    <xf numFmtId="1" fontId="5" fillId="34" borderId="0" xfId="0" applyNumberFormat="1" applyFont="1" applyFill="1" applyBorder="1" applyAlignment="1" applyProtection="1">
      <alignment horizontal="left" vertical="center" indent="1" readingOrder="2"/>
      <protection hidden="1"/>
    </xf>
    <xf numFmtId="164" fontId="48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55" fillId="34" borderId="0" xfId="0" applyFont="1" applyFill="1" applyAlignment="1" applyProtection="1">
      <alignment horizontal="right" vertical="center" indent="2"/>
      <protection hidden="1"/>
    </xf>
    <xf numFmtId="0" fontId="5" fillId="34" borderId="0" xfId="0" applyFont="1" applyFill="1" applyBorder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3">
    <dxf>
      <font>
        <color theme="8" tint="0.7999799847602844"/>
      </font>
    </dxf>
    <dxf>
      <border>
        <left/>
        <right/>
        <top/>
        <bottom/>
      </border>
    </dxf>
    <dxf>
      <font>
        <color auto="1"/>
      </font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theme="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theme="0"/>
        </patternFill>
      </fill>
    </dxf>
    <dxf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8" tint="0.7999799847602844"/>
        </patternFill>
      </fill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  <border>
        <left/>
        <right/>
        <top/>
        <bottom/>
      </border>
    </dxf>
    <dxf>
      <fill>
        <patternFill>
          <bgColor theme="5" tint="0.7999799847602844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  <border>
        <left/>
        <right/>
        <top/>
        <bottom/>
      </border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border>
        <left/>
        <right/>
        <top/>
        <bottom/>
      </border>
    </dxf>
    <dxf>
      <fill>
        <patternFill>
          <bgColor theme="0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  <border>
        <left/>
        <right/>
        <top/>
        <bottom/>
      </border>
    </dxf>
    <dxf>
      <fill>
        <patternFill>
          <bgColor theme="5" tint="0.7999799847602844"/>
        </patternFill>
      </fill>
      <border>
        <left/>
        <right/>
        <top/>
        <bottom/>
      </border>
    </dxf>
    <dxf>
      <fill>
        <patternFill>
          <bgColor theme="5" tint="0.7999799847602844"/>
        </patternFill>
      </fill>
      <border>
        <left/>
        <right/>
        <top/>
        <bottom/>
      </border>
    </dxf>
    <dxf>
      <fill>
        <patternFill>
          <bgColor theme="5" tint="0.7999799847602844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/>
        </patternFill>
      </fill>
    </dxf>
    <dxf>
      <border>
        <left/>
        <right/>
        <top/>
        <bottom/>
      </border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/>
        </patternFill>
      </fill>
    </dxf>
    <dxf>
      <border>
        <left/>
        <right/>
        <top/>
        <bottom/>
      </border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top style="hair">
          <color theme="5" tint="0.3999499976634979"/>
        </top>
        <bottom style="hair">
          <color theme="5" tint="0.3999499976634979"/>
        </bottom>
      </border>
    </dxf>
    <dxf>
      <font>
        <color rgb="FFFFFF00"/>
      </font>
      <fill>
        <patternFill>
          <bgColor rgb="FFFF0000"/>
        </patternFill>
      </fill>
      <border/>
    </dxf>
    <dxf>
      <border>
        <left style="thin">
          <color theme="5" tint="0.3999499976634979"/>
        </left>
        <right style="thin">
          <color theme="5" tint="0.3999499976634979"/>
        </right>
        <top style="thin">
          <color theme="5" tint="0.3999499976634979"/>
        </top>
        <bottom style="thin">
          <color theme="5" tint="0.3999499976634979"/>
        </bottom>
      </border>
    </dxf>
    <dxf>
      <fill>
        <patternFill>
          <bgColor theme="5" tint="0.7999799847602844"/>
        </patternFill>
      </fill>
      <border>
        <left style="thin">
          <color theme="5" tint="0.3999499976634979"/>
        </left>
        <right style="thin">
          <color theme="5" tint="0.3999499976634979"/>
        </right>
        <top style="thin">
          <color theme="5" tint="0.3999499976634979"/>
        </top>
        <bottom style="thin">
          <color theme="5" tint="0.3999499976634979"/>
        </bottom>
      </border>
    </dxf>
    <dxf>
      <fill>
        <patternFill>
          <bgColor theme="0"/>
        </patternFill>
      </fill>
      <border>
        <left style="thin">
          <color theme="5" tint="0.3999499976634979"/>
        </left>
        <right style="thin">
          <color theme="5" tint="0.3999499976634979"/>
        </right>
        <top style="thin">
          <color theme="5" tint="0.3999499976634979"/>
        </top>
        <bottom style="thin">
          <color theme="5" tint="0.3999499976634979"/>
        </bottom>
      </border>
    </dxf>
    <dxf>
      <border>
        <top style="thin">
          <color theme="5" tint="0.3999499976634979"/>
        </top>
        <bottom style="thin">
          <color theme="5" tint="0.3999499976634979"/>
        </bottom>
      </border>
    </dxf>
    <dxf>
      <border>
        <left style="thin">
          <color theme="5" tint="0.3999499976634979"/>
        </left>
      </border>
    </dxf>
    <dxf>
      <border>
        <right>
          <color rgb="FF000000"/>
        </right>
      </border>
    </dxf>
    <dxf>
      <border>
        <right style="thin">
          <color theme="5" tint="0.3999499976634979"/>
        </right>
      </border>
    </dxf>
    <dxf>
      <font>
        <color auto="1"/>
      </font>
      <fill>
        <patternFill patternType="none">
          <bgColor indexed="65"/>
        </patternFill>
      </fill>
      <border/>
    </dxf>
    <dxf>
      <font>
        <color theme="8" tint="0.7999799847602844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32</xdr:col>
      <xdr:colOff>0</xdr:colOff>
      <xdr:row>23</xdr:row>
      <xdr:rowOff>76200</xdr:rowOff>
    </xdr:from>
    <xdr:to>
      <xdr:col>32</xdr:col>
      <xdr:colOff>247650</xdr:colOff>
      <xdr:row>23</xdr:row>
      <xdr:rowOff>314325</xdr:rowOff>
    </xdr:to>
    <xdr:sp>
      <xdr:nvSpPr>
        <xdr:cNvPr id="1" name="Oval 17"/>
        <xdr:cNvSpPr>
          <a:spLocks/>
        </xdr:cNvSpPr>
      </xdr:nvSpPr>
      <xdr:spPr>
        <a:xfrm>
          <a:off x="7515225" y="5505450"/>
          <a:ext cx="247650" cy="238125"/>
        </a:xfrm>
        <a:prstGeom prst="ellipse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29</xdr:col>
      <xdr:colOff>561975</xdr:colOff>
      <xdr:row>23</xdr:row>
      <xdr:rowOff>76200</xdr:rowOff>
    </xdr:from>
    <xdr:to>
      <xdr:col>30</xdr:col>
      <xdr:colOff>161925</xdr:colOff>
      <xdr:row>23</xdr:row>
      <xdr:rowOff>314325</xdr:rowOff>
    </xdr:to>
    <xdr:sp>
      <xdr:nvSpPr>
        <xdr:cNvPr id="2" name="Oval 18"/>
        <xdr:cNvSpPr>
          <a:spLocks/>
        </xdr:cNvSpPr>
      </xdr:nvSpPr>
      <xdr:spPr>
        <a:xfrm>
          <a:off x="6248400" y="5505450"/>
          <a:ext cx="209550" cy="238125"/>
        </a:xfrm>
        <a:prstGeom prst="ellipse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27</xdr:col>
      <xdr:colOff>295275</xdr:colOff>
      <xdr:row>23</xdr:row>
      <xdr:rowOff>76200</xdr:rowOff>
    </xdr:from>
    <xdr:to>
      <xdr:col>27</xdr:col>
      <xdr:colOff>600075</xdr:colOff>
      <xdr:row>23</xdr:row>
      <xdr:rowOff>323850</xdr:rowOff>
    </xdr:to>
    <xdr:sp>
      <xdr:nvSpPr>
        <xdr:cNvPr id="3" name="Oval 20"/>
        <xdr:cNvSpPr>
          <a:spLocks/>
        </xdr:cNvSpPr>
      </xdr:nvSpPr>
      <xdr:spPr>
        <a:xfrm>
          <a:off x="4762500" y="5505450"/>
          <a:ext cx="304800" cy="247650"/>
        </a:xfrm>
        <a:prstGeom prst="ellipse">
          <a:avLst/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27</xdr:col>
      <xdr:colOff>495300</xdr:colOff>
      <xdr:row>22</xdr:row>
      <xdr:rowOff>342900</xdr:rowOff>
    </xdr:from>
    <xdr:to>
      <xdr:col>28</xdr:col>
      <xdr:colOff>552450</xdr:colOff>
      <xdr:row>23</xdr:row>
      <xdr:rowOff>361950</xdr:rowOff>
    </xdr:to>
    <xdr:sp>
      <xdr:nvSpPr>
        <xdr:cNvPr id="4" name="Oval 22"/>
        <xdr:cNvSpPr>
          <a:spLocks/>
        </xdr:cNvSpPr>
      </xdr:nvSpPr>
      <xdr:spPr>
        <a:xfrm>
          <a:off x="4962525" y="5391150"/>
          <a:ext cx="666750" cy="400050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اندک</a:t>
          </a:r>
        </a:p>
      </xdr:txBody>
    </xdr:sp>
    <xdr:clientData/>
  </xdr:twoCellAnchor>
  <xdr:twoCellAnchor editAs="absolute">
    <xdr:from>
      <xdr:col>30</xdr:col>
      <xdr:colOff>66675</xdr:colOff>
      <xdr:row>22</xdr:row>
      <xdr:rowOff>371475</xdr:rowOff>
    </xdr:from>
    <xdr:to>
      <xdr:col>31</xdr:col>
      <xdr:colOff>247650</xdr:colOff>
      <xdr:row>23</xdr:row>
      <xdr:rowOff>323850</xdr:rowOff>
    </xdr:to>
    <xdr:sp>
      <xdr:nvSpPr>
        <xdr:cNvPr id="5" name="Oval 23"/>
        <xdr:cNvSpPr>
          <a:spLocks/>
        </xdr:cNvSpPr>
      </xdr:nvSpPr>
      <xdr:spPr>
        <a:xfrm>
          <a:off x="6362700" y="5419725"/>
          <a:ext cx="790575" cy="333375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متوسط</a:t>
          </a:r>
        </a:p>
      </xdr:txBody>
    </xdr:sp>
    <xdr:clientData/>
  </xdr:twoCellAnchor>
  <xdr:twoCellAnchor editAs="absolute">
    <xdr:from>
      <xdr:col>32</xdr:col>
      <xdr:colOff>209550</xdr:colOff>
      <xdr:row>22</xdr:row>
      <xdr:rowOff>371475</xdr:rowOff>
    </xdr:from>
    <xdr:to>
      <xdr:col>33</xdr:col>
      <xdr:colOff>0</xdr:colOff>
      <xdr:row>23</xdr:row>
      <xdr:rowOff>371475</xdr:rowOff>
    </xdr:to>
    <xdr:sp>
      <xdr:nvSpPr>
        <xdr:cNvPr id="6" name="Oval 24"/>
        <xdr:cNvSpPr>
          <a:spLocks/>
        </xdr:cNvSpPr>
      </xdr:nvSpPr>
      <xdr:spPr>
        <a:xfrm>
          <a:off x="7724775" y="5419725"/>
          <a:ext cx="581025" cy="381000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زیاد</a:t>
          </a:r>
        </a:p>
      </xdr:txBody>
    </xdr:sp>
    <xdr:clientData/>
  </xdr:twoCellAnchor>
  <xdr:twoCellAnchor editAs="absolute">
    <xdr:from>
      <xdr:col>28</xdr:col>
      <xdr:colOff>552450</xdr:colOff>
      <xdr:row>8</xdr:row>
      <xdr:rowOff>114300</xdr:rowOff>
    </xdr:from>
    <xdr:to>
      <xdr:col>34</xdr:col>
      <xdr:colOff>0</xdr:colOff>
      <xdr:row>11</xdr:row>
      <xdr:rowOff>171450</xdr:rowOff>
    </xdr:to>
    <xdr:sp>
      <xdr:nvSpPr>
        <xdr:cNvPr id="7" name="Rectangle 11"/>
        <xdr:cNvSpPr>
          <a:spLocks/>
        </xdr:cNvSpPr>
      </xdr:nvSpPr>
      <xdr:spPr>
        <a:xfrm>
          <a:off x="5629275" y="1638300"/>
          <a:ext cx="3952875" cy="628650"/>
        </a:xfrm>
        <a:prstGeom prst="rect">
          <a:avLst/>
        </a:prstGeom>
        <a:solidFill>
          <a:srgbClr val="F2DCDB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نرم</a:t>
          </a:r>
          <a:r>
            <a:rPr lang="en-US" cap="none" sz="2000" b="1" i="0" u="none" baseline="0"/>
            <a:t> افزار طراحی </a:t>
          </a:r>
          <a:r>
            <a:rPr lang="en-US" cap="none" sz="2000" b="1" i="0" u="none" baseline="0">
              <a:solidFill>
                <a:srgbClr val="FF0000"/>
              </a:solidFill>
            </a:rPr>
            <a:t>نشانگر </a:t>
          </a:r>
          <a:r>
            <a:rPr lang="en-US" cap="none" sz="2000" b="1" i="0" u="none" baseline="0">
              <a:solidFill>
                <a:srgbClr val="FFCC00"/>
              </a:solidFill>
            </a:rPr>
            <a:t>رنگي </a:t>
          </a:r>
          <a:r>
            <a:rPr lang="en-US" cap="none" sz="2000" b="1" i="0" u="none" baseline="0"/>
            <a:t>تغذیه ای </a:t>
          </a:r>
        </a:p>
      </xdr:txBody>
    </xdr:sp>
    <xdr:clientData/>
  </xdr:twoCellAnchor>
  <xdr:twoCellAnchor>
    <xdr:from>
      <xdr:col>26</xdr:col>
      <xdr:colOff>542925</xdr:colOff>
      <xdr:row>23</xdr:row>
      <xdr:rowOff>19050</xdr:rowOff>
    </xdr:from>
    <xdr:to>
      <xdr:col>33</xdr:col>
      <xdr:colOff>9525</xdr:colOff>
      <xdr:row>23</xdr:row>
      <xdr:rowOff>361950</xdr:rowOff>
    </xdr:to>
    <xdr:sp>
      <xdr:nvSpPr>
        <xdr:cNvPr id="8" name="Rounded Rectangle 1"/>
        <xdr:cNvSpPr>
          <a:spLocks/>
        </xdr:cNvSpPr>
      </xdr:nvSpPr>
      <xdr:spPr>
        <a:xfrm>
          <a:off x="4467225" y="5448300"/>
          <a:ext cx="3848100" cy="3429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466725</xdr:colOff>
      <xdr:row>12</xdr:row>
      <xdr:rowOff>323850</xdr:rowOff>
    </xdr:from>
    <xdr:to>
      <xdr:col>34</xdr:col>
      <xdr:colOff>533400</xdr:colOff>
      <xdr:row>25</xdr:row>
      <xdr:rowOff>9525</xdr:rowOff>
    </xdr:to>
    <xdr:sp>
      <xdr:nvSpPr>
        <xdr:cNvPr id="9" name="Rounded Rectangle 3"/>
        <xdr:cNvSpPr>
          <a:spLocks/>
        </xdr:cNvSpPr>
      </xdr:nvSpPr>
      <xdr:spPr>
        <a:xfrm>
          <a:off x="4391025" y="2800350"/>
          <a:ext cx="5724525" cy="34004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542925</xdr:colOff>
      <xdr:row>14</xdr:row>
      <xdr:rowOff>0</xdr:rowOff>
    </xdr:from>
    <xdr:to>
      <xdr:col>32</xdr:col>
      <xdr:colOff>790575</xdr:colOff>
      <xdr:row>15</xdr:row>
      <xdr:rowOff>0</xdr:rowOff>
    </xdr:to>
    <xdr:sp>
      <xdr:nvSpPr>
        <xdr:cNvPr id="10" name="Rounded Rectangle 4"/>
        <xdr:cNvSpPr>
          <a:spLocks/>
        </xdr:cNvSpPr>
      </xdr:nvSpPr>
      <xdr:spPr>
        <a:xfrm>
          <a:off x="4467225" y="3171825"/>
          <a:ext cx="3838575" cy="3810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542925</xdr:colOff>
      <xdr:row>15</xdr:row>
      <xdr:rowOff>38100</xdr:rowOff>
    </xdr:from>
    <xdr:to>
      <xdr:col>32</xdr:col>
      <xdr:colOff>790575</xdr:colOff>
      <xdr:row>15</xdr:row>
      <xdr:rowOff>342900</xdr:rowOff>
    </xdr:to>
    <xdr:sp>
      <xdr:nvSpPr>
        <xdr:cNvPr id="11" name="Rounded Rectangle 15"/>
        <xdr:cNvSpPr>
          <a:spLocks/>
        </xdr:cNvSpPr>
      </xdr:nvSpPr>
      <xdr:spPr>
        <a:xfrm>
          <a:off x="4467225" y="3590925"/>
          <a:ext cx="3838575" cy="3048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28575</xdr:rowOff>
    </xdr:from>
    <xdr:to>
      <xdr:col>32</xdr:col>
      <xdr:colOff>790575</xdr:colOff>
      <xdr:row>21</xdr:row>
      <xdr:rowOff>0</xdr:rowOff>
    </xdr:to>
    <xdr:sp>
      <xdr:nvSpPr>
        <xdr:cNvPr id="12" name="Rounded Rectangle 21"/>
        <xdr:cNvSpPr>
          <a:spLocks/>
        </xdr:cNvSpPr>
      </xdr:nvSpPr>
      <xdr:spPr>
        <a:xfrm>
          <a:off x="4476750" y="4314825"/>
          <a:ext cx="3829050" cy="3524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542925</xdr:colOff>
      <xdr:row>16</xdr:row>
      <xdr:rowOff>0</xdr:rowOff>
    </xdr:from>
    <xdr:to>
      <xdr:col>32</xdr:col>
      <xdr:colOff>790575</xdr:colOff>
      <xdr:row>19</xdr:row>
      <xdr:rowOff>361950</xdr:rowOff>
    </xdr:to>
    <xdr:sp>
      <xdr:nvSpPr>
        <xdr:cNvPr id="13" name="Rounded Rectangle 19"/>
        <xdr:cNvSpPr>
          <a:spLocks/>
        </xdr:cNvSpPr>
      </xdr:nvSpPr>
      <xdr:spPr>
        <a:xfrm>
          <a:off x="4467225" y="3905250"/>
          <a:ext cx="3838575" cy="3619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28575</xdr:rowOff>
    </xdr:from>
    <xdr:to>
      <xdr:col>32</xdr:col>
      <xdr:colOff>790575</xdr:colOff>
      <xdr:row>22</xdr:row>
      <xdr:rowOff>0</xdr:rowOff>
    </xdr:to>
    <xdr:sp>
      <xdr:nvSpPr>
        <xdr:cNvPr id="14" name="Rounded Rectangle 26"/>
        <xdr:cNvSpPr>
          <a:spLocks/>
        </xdr:cNvSpPr>
      </xdr:nvSpPr>
      <xdr:spPr>
        <a:xfrm>
          <a:off x="4467225" y="4695825"/>
          <a:ext cx="3838575" cy="3524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32</xdr:col>
      <xdr:colOff>790575</xdr:colOff>
      <xdr:row>22</xdr:row>
      <xdr:rowOff>371475</xdr:rowOff>
    </xdr:to>
    <xdr:sp>
      <xdr:nvSpPr>
        <xdr:cNvPr id="15" name="Rounded Rectangle 28"/>
        <xdr:cNvSpPr>
          <a:spLocks/>
        </xdr:cNvSpPr>
      </xdr:nvSpPr>
      <xdr:spPr>
        <a:xfrm>
          <a:off x="4467225" y="5057775"/>
          <a:ext cx="3838575" cy="3619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33</xdr:col>
      <xdr:colOff>133350</xdr:colOff>
      <xdr:row>13</xdr:row>
      <xdr:rowOff>304800</xdr:rowOff>
    </xdr:from>
    <xdr:to>
      <xdr:col>34</xdr:col>
      <xdr:colOff>466725</xdr:colOff>
      <xdr:row>23</xdr:row>
      <xdr:rowOff>9525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3143250"/>
          <a:ext cx="16097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266700</xdr:colOff>
      <xdr:row>3</xdr:row>
      <xdr:rowOff>38100</xdr:rowOff>
    </xdr:from>
    <xdr:to>
      <xdr:col>20</xdr:col>
      <xdr:colOff>342900</xdr:colOff>
      <xdr:row>9</xdr:row>
      <xdr:rowOff>19050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09600"/>
          <a:ext cx="723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561975</xdr:colOff>
      <xdr:row>3</xdr:row>
      <xdr:rowOff>133350</xdr:rowOff>
    </xdr:from>
    <xdr:to>
      <xdr:col>34</xdr:col>
      <xdr:colOff>1323975</xdr:colOff>
      <xdr:row>10</xdr:row>
      <xdr:rowOff>38100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44125" y="704850"/>
          <a:ext cx="762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CS42"/>
  <sheetViews>
    <sheetView showRowColHeaders="0" rightToLeft="1" tabSelected="1" zoomScale="80" zoomScaleNormal="80" zoomScalePageLayoutView="0" workbookViewId="0" topLeftCell="V2">
      <selection activeCell="V21" sqref="V21"/>
    </sheetView>
  </sheetViews>
  <sheetFormatPr defaultColWidth="0" defaultRowHeight="15" zeroHeight="1"/>
  <cols>
    <col min="1" max="4" width="9.140625" style="1" hidden="1" customWidth="1"/>
    <col min="5" max="5" width="7.7109375" style="1" hidden="1" customWidth="1"/>
    <col min="6" max="9" width="9.140625" style="1" hidden="1" customWidth="1"/>
    <col min="10" max="10" width="17.140625" style="1" hidden="1" customWidth="1"/>
    <col min="11" max="17" width="19.00390625" style="1" hidden="1" customWidth="1"/>
    <col min="18" max="18" width="9.7109375" style="16" customWidth="1"/>
    <col min="19" max="19" width="11.7109375" style="1" hidden="1" customWidth="1"/>
    <col min="20" max="20" width="9.140625" style="1" hidden="1" customWidth="1"/>
    <col min="21" max="21" width="32.57421875" style="11" customWidth="1"/>
    <col min="22" max="22" width="16.57421875" style="11" customWidth="1"/>
    <col min="23" max="23" width="11.8515625" style="11" hidden="1" customWidth="1"/>
    <col min="24" max="24" width="13.28125" style="11" hidden="1" customWidth="1"/>
    <col min="25" max="26" width="9.140625" style="1" hidden="1" customWidth="1"/>
    <col min="27" max="27" width="8.140625" style="1" customWidth="1"/>
    <col min="28" max="32" width="9.140625" style="1" customWidth="1"/>
    <col min="33" max="33" width="11.8515625" style="1" customWidth="1"/>
    <col min="34" max="34" width="19.140625" style="1" customWidth="1"/>
    <col min="35" max="35" width="23.8515625" style="1" customWidth="1"/>
    <col min="36" max="36" width="9.140625" style="6" hidden="1" customWidth="1"/>
    <col min="37" max="38" width="9.140625" style="1" hidden="1" customWidth="1"/>
    <col min="39" max="39" width="16.57421875" style="1" hidden="1" customWidth="1"/>
    <col min="40" max="40" width="27.57421875" style="1" hidden="1" customWidth="1"/>
    <col min="41" max="41" width="29.00390625" style="1" hidden="1" customWidth="1"/>
    <col min="42" max="43" width="9.140625" style="1" hidden="1" customWidth="1"/>
    <col min="44" max="44" width="14.28125" style="1" hidden="1" customWidth="1"/>
    <col min="45" max="86" width="9.140625" style="1" hidden="1" customWidth="1"/>
    <col min="87" max="87" width="4.00390625" style="1" hidden="1" customWidth="1"/>
    <col min="88" max="88" width="12.7109375" style="1" hidden="1" customWidth="1"/>
    <col min="89" max="16384" width="9.140625" style="1" hidden="1" customWidth="1"/>
  </cols>
  <sheetData>
    <row r="1" spans="18:97" ht="15"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CJ1" s="1" t="s">
        <v>15</v>
      </c>
      <c r="CK1" s="1" t="s">
        <v>12</v>
      </c>
      <c r="CL1" s="3" t="s">
        <v>6</v>
      </c>
      <c r="CO1" s="13" t="b">
        <f>IF(OR(AND($X$13="جامد",$X$14&lt;100),$X$14=100),"جامدزیر100",IF(AND($X$13="جامد",$X$14&gt;100),"جامدبالای100",IF(OR(AND($X$13="مایع",$X$14&lt;150),$X$14=150),"مایع زیر150",IF(AND($X$13="مایع",$X$14&gt;150),"مایع بالای150"))))</f>
        <v>0</v>
      </c>
      <c r="CQ1" s="5"/>
      <c r="CR1" s="5"/>
      <c r="CS1" s="5"/>
    </row>
    <row r="2" spans="18:97" ht="15"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CJ2" s="1" t="s">
        <v>5</v>
      </c>
      <c r="CK2" s="1" t="s">
        <v>13</v>
      </c>
      <c r="CL2" s="3" t="s">
        <v>14</v>
      </c>
      <c r="CQ2" s="5"/>
      <c r="CR2" s="5"/>
      <c r="CS2" s="5"/>
    </row>
    <row r="3" spans="9:97" ht="15">
      <c r="I3" s="1" t="s">
        <v>18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CJ3" s="1" t="s">
        <v>16</v>
      </c>
      <c r="CL3" s="3" t="s">
        <v>7</v>
      </c>
      <c r="CQ3" s="5"/>
      <c r="CR3" s="5"/>
      <c r="CS3" s="5"/>
    </row>
    <row r="4" spans="18:97" ht="15"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CJ4" s="1" t="s">
        <v>17</v>
      </c>
      <c r="CL4" s="3" t="s">
        <v>8</v>
      </c>
      <c r="CQ4" s="5"/>
      <c r="CR4" s="5"/>
      <c r="CS4" s="5"/>
    </row>
    <row r="5" spans="18:97" ht="15"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CL5" s="3"/>
      <c r="CQ5" s="5"/>
      <c r="CR5" s="5"/>
      <c r="CS5" s="5"/>
    </row>
    <row r="6" spans="18:97" ht="15"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M6" s="1">
        <f>IF($Z$20&gt;0,$AO$25,"")</f>
      </c>
      <c r="CL6" s="3"/>
      <c r="CQ6" s="5"/>
      <c r="CR6" s="5"/>
      <c r="CS6" s="5"/>
    </row>
    <row r="7" spans="18:97" ht="15"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M7" s="1">
        <f>IF($Z$21&gt;0,$AO$26,"")</f>
      </c>
      <c r="CL7" s="3"/>
      <c r="CQ7" s="5"/>
      <c r="CR7" s="5"/>
      <c r="CS7" s="5"/>
    </row>
    <row r="8" spans="18:97" ht="15"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M8" s="1">
        <f>IF($Z$22&gt;0,$AO$27,"")</f>
      </c>
      <c r="CL8" s="3"/>
      <c r="CQ8" s="5"/>
      <c r="CR8" s="5"/>
      <c r="CS8" s="5"/>
    </row>
    <row r="9" spans="18:97" ht="15"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M9" s="1">
        <f>IF($Z$23&gt;0,$AO$28,"")</f>
      </c>
      <c r="CL9" s="3"/>
      <c r="CQ9" s="5"/>
      <c r="CR9" s="5"/>
      <c r="CS9" s="5"/>
    </row>
    <row r="10" spans="18:97" ht="15"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CL10" s="3"/>
      <c r="CQ10" s="5"/>
      <c r="CR10" s="5"/>
      <c r="CS10" s="5"/>
    </row>
    <row r="11" spans="18:97" ht="15"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N11" s="1" t="s">
        <v>40</v>
      </c>
      <c r="CL11" s="3"/>
      <c r="CQ11" s="5"/>
      <c r="CR11" s="5"/>
      <c r="CS11" s="5"/>
    </row>
    <row r="12" spans="18:97" ht="30" customHeight="1">
      <c r="R12" s="17"/>
      <c r="S12" s="17"/>
      <c r="T12" s="17"/>
      <c r="U12" s="33" t="s">
        <v>26</v>
      </c>
      <c r="V12" s="34"/>
      <c r="W12" s="10"/>
      <c r="X12" s="10"/>
      <c r="Y12" s="17"/>
      <c r="Z12" s="35">
        <f>COUNTA(V12)</f>
        <v>0</v>
      </c>
      <c r="AA12" s="17"/>
      <c r="AB12" s="17"/>
      <c r="AC12" s="17"/>
      <c r="AD12" s="17"/>
      <c r="AE12" s="17"/>
      <c r="AF12" s="17"/>
      <c r="AG12" s="17"/>
      <c r="AH12" s="17"/>
      <c r="AI12" s="8"/>
      <c r="AN12" s="31" t="b">
        <f>IF(AND($W$24&gt;0,$U$24=$AR$21),$V$24,IF(AND($W$24&gt;0,$U$24=$AR$23),$V$24,IF(AND($W$24&gt;0,$U$24=$AR$22),"")))</f>
        <v>0</v>
      </c>
      <c r="AR12" s="1">
        <f>IF($W$24&gt;0,$V$24,"")</f>
      </c>
      <c r="CL12" s="3"/>
      <c r="CQ12" s="5"/>
      <c r="CR12" s="5"/>
      <c r="CS12" s="5"/>
    </row>
    <row r="13" spans="18:97" ht="28.5" customHeight="1">
      <c r="R13" s="35"/>
      <c r="S13" s="36"/>
      <c r="T13" s="36"/>
      <c r="U13" s="33" t="s">
        <v>11</v>
      </c>
      <c r="V13" s="34"/>
      <c r="W13" s="4"/>
      <c r="X13" s="37">
        <f>V13</f>
        <v>0</v>
      </c>
      <c r="Y13" s="8"/>
      <c r="Z13" s="8"/>
      <c r="AA13" s="8"/>
      <c r="AB13" s="38"/>
      <c r="AC13" s="38"/>
      <c r="AD13" s="77"/>
      <c r="AE13" s="77"/>
      <c r="AF13" s="77"/>
      <c r="AG13" s="77"/>
      <c r="AH13" s="8"/>
      <c r="AI13" s="8"/>
      <c r="AK13" s="16"/>
      <c r="AL13" s="16"/>
      <c r="AM13" s="16"/>
      <c r="AN13" s="16"/>
      <c r="AO13" s="16"/>
      <c r="AP13" s="24"/>
      <c r="AQ13" s="16"/>
      <c r="AR13" s="16"/>
      <c r="AS13" s="25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26"/>
      <c r="CM13" s="16"/>
      <c r="CN13" s="16"/>
      <c r="CO13" s="16"/>
      <c r="CP13" s="16"/>
      <c r="CQ13" s="9"/>
      <c r="CR13" s="9"/>
      <c r="CS13" s="9"/>
    </row>
    <row r="14" spans="18:97" ht="26.25" customHeight="1">
      <c r="R14" s="35"/>
      <c r="S14" s="36"/>
      <c r="T14" s="36"/>
      <c r="U14" s="33" t="s">
        <v>39</v>
      </c>
      <c r="V14" s="34"/>
      <c r="W14" s="4"/>
      <c r="X14" s="37">
        <f>V14</f>
        <v>0</v>
      </c>
      <c r="Y14" s="8"/>
      <c r="Z14" s="8"/>
      <c r="AA14" s="8"/>
      <c r="AB14" s="39"/>
      <c r="AC14" s="38"/>
      <c r="AD14" s="38"/>
      <c r="AE14" s="38"/>
      <c r="AF14" s="38"/>
      <c r="AG14" s="38"/>
      <c r="AH14" s="8"/>
      <c r="AI14" s="8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26"/>
      <c r="CM14" s="16"/>
      <c r="CN14" s="16"/>
      <c r="CO14" s="16"/>
      <c r="CP14" s="16"/>
      <c r="CQ14" s="9"/>
      <c r="CR14" s="9"/>
      <c r="CS14" s="9"/>
    </row>
    <row r="15" spans="18:97" ht="30" customHeight="1">
      <c r="R15" s="35"/>
      <c r="S15" s="36"/>
      <c r="T15" s="36"/>
      <c r="U15" s="33" t="s">
        <v>38</v>
      </c>
      <c r="V15" s="34"/>
      <c r="W15" s="29">
        <f>COUNTA(V15)</f>
        <v>0</v>
      </c>
      <c r="X15" s="10" t="b">
        <f>IF(OR(AND(X13=CK1,X14&lt;100),X14=100),CJ1,IF(AND(X13=CK1,X14&gt;100),CJ2,IF(OR(AND(X13=CK2,X14&lt;150),X14=150),CJ3,IF(AND(X13=CK2,X14&gt;150),CJ4))))</f>
        <v>0</v>
      </c>
      <c r="Y15" s="8"/>
      <c r="Z15" s="8"/>
      <c r="AA15" s="8"/>
      <c r="AB15" s="39"/>
      <c r="AC15" s="38"/>
      <c r="AD15" s="38">
        <f>IF($Z$12&gt;0,$X$27,"")</f>
      </c>
      <c r="AE15" s="38"/>
      <c r="AF15" s="63"/>
      <c r="AG15" s="63"/>
      <c r="AH15" s="8"/>
      <c r="AI15" s="17"/>
      <c r="AK15" s="16"/>
      <c r="AL15" s="16"/>
      <c r="AM15" s="16"/>
      <c r="AN15" s="16" t="s">
        <v>41</v>
      </c>
      <c r="AO15" s="16"/>
      <c r="AP15" s="16"/>
      <c r="AQ15" s="16">
        <v>11111</v>
      </c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26"/>
      <c r="CM15" s="16"/>
      <c r="CN15" s="16"/>
      <c r="CO15" s="16"/>
      <c r="CP15" s="16"/>
      <c r="CQ15" s="9"/>
      <c r="CR15" s="9"/>
      <c r="CS15" s="9"/>
    </row>
    <row r="16" spans="18:97" ht="27.75" customHeight="1" thickBot="1">
      <c r="R16" s="35"/>
      <c r="S16" s="36"/>
      <c r="T16" s="36"/>
      <c r="U16" s="33" t="str">
        <f>IF(V13=CK1,"انرژی در100گرم",IF(V13=CK2,"انرژی در100میلی لیتر","انرژی در100"))</f>
        <v>انرژی در100</v>
      </c>
      <c r="V16" s="34"/>
      <c r="W16" s="29">
        <f>COUNTA(V16)</f>
        <v>0</v>
      </c>
      <c r="X16" s="10"/>
      <c r="Y16" s="8"/>
      <c r="Z16" s="8"/>
      <c r="AA16" s="8"/>
      <c r="AB16" s="61">
        <f>IF($W$16&gt;0,"انرژی  ","")</f>
      </c>
      <c r="AC16" s="40"/>
      <c r="AD16" s="40"/>
      <c r="AE16" s="63"/>
      <c r="AF16" s="74">
        <f>IF($W$16&gt;0,$AN$16,"")</f>
      </c>
      <c r="AG16" s="71">
        <f>IF($W$16&gt;0,"کیلو کالری","")</f>
      </c>
      <c r="AH16" s="8"/>
      <c r="AI16" s="8"/>
      <c r="AK16" s="16"/>
      <c r="AL16" s="16"/>
      <c r="AM16" s="16"/>
      <c r="AN16" s="16">
        <f>V14*V16/100</f>
        <v>0</v>
      </c>
      <c r="AO16" s="16"/>
      <c r="AP16" s="16"/>
      <c r="AQ16" s="16"/>
      <c r="AR16" s="2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26"/>
      <c r="CM16" s="16"/>
      <c r="CN16" s="16"/>
      <c r="CO16" s="16"/>
      <c r="CP16" s="16"/>
      <c r="CQ16" s="9"/>
      <c r="CR16" s="9"/>
      <c r="CS16" s="9"/>
    </row>
    <row r="17" spans="18:97" ht="40.5" customHeight="1" hidden="1">
      <c r="R17" s="35"/>
      <c r="S17" s="36"/>
      <c r="T17" s="36"/>
      <c r="U17" s="33">
        <f>AP13</f>
        <v>0</v>
      </c>
      <c r="V17" s="41"/>
      <c r="W17" s="36"/>
      <c r="X17" s="8"/>
      <c r="Y17" s="8"/>
      <c r="Z17" s="8"/>
      <c r="AA17" s="8"/>
      <c r="AB17" s="42"/>
      <c r="AC17" s="42"/>
      <c r="AD17" s="42"/>
      <c r="AE17" s="64"/>
      <c r="AF17" s="65"/>
      <c r="AG17" s="66"/>
      <c r="AH17" s="8"/>
      <c r="AI17" s="8"/>
      <c r="AK17" s="16"/>
      <c r="AL17" s="16"/>
      <c r="AM17" s="16"/>
      <c r="AN17" s="16"/>
      <c r="AO17" s="16"/>
      <c r="AP17" s="16"/>
      <c r="AQ17" s="16"/>
      <c r="AR17" s="2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9"/>
      <c r="CR17" s="9"/>
      <c r="CS17" s="9"/>
    </row>
    <row r="18" spans="18:97" ht="40.5" customHeight="1" hidden="1">
      <c r="R18" s="35"/>
      <c r="S18" s="36"/>
      <c r="T18" s="36"/>
      <c r="U18" s="33">
        <f>AP13</f>
        <v>0</v>
      </c>
      <c r="V18" s="41"/>
      <c r="W18" s="36"/>
      <c r="X18" s="8"/>
      <c r="Y18" s="8"/>
      <c r="Z18" s="8"/>
      <c r="AA18" s="8"/>
      <c r="AB18" s="42"/>
      <c r="AC18" s="42"/>
      <c r="AD18" s="42"/>
      <c r="AE18" s="64"/>
      <c r="AF18" s="65"/>
      <c r="AG18" s="66"/>
      <c r="AH18" s="8"/>
      <c r="AI18" s="8"/>
      <c r="AK18" s="16"/>
      <c r="AL18" s="16"/>
      <c r="AM18" s="16"/>
      <c r="AN18" s="16"/>
      <c r="AO18" s="16"/>
      <c r="AP18" s="16"/>
      <c r="AQ18" s="16"/>
      <c r="AR18" s="2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9"/>
      <c r="CR18" s="9"/>
      <c r="CS18" s="9"/>
    </row>
    <row r="19" spans="7:97" ht="43.5" customHeight="1" hidden="1" thickBot="1">
      <c r="G19" s="1" t="s">
        <v>9</v>
      </c>
      <c r="I19" s="1" t="s">
        <v>10</v>
      </c>
      <c r="K19" s="1" t="s">
        <v>4</v>
      </c>
      <c r="L19" s="1" t="s">
        <v>5</v>
      </c>
      <c r="R19" s="35"/>
      <c r="S19" s="36"/>
      <c r="T19" s="36"/>
      <c r="U19" s="33"/>
      <c r="V19" s="34"/>
      <c r="W19" s="43"/>
      <c r="X19" s="17">
        <f>IF(Z20&gt;0,"مقداردرسهم","")</f>
      </c>
      <c r="Y19" s="36"/>
      <c r="Z19" s="36"/>
      <c r="AA19" s="35"/>
      <c r="AB19" s="44"/>
      <c r="AC19" s="44"/>
      <c r="AD19" s="44"/>
      <c r="AE19" s="67"/>
      <c r="AF19" s="68"/>
      <c r="AG19" s="69"/>
      <c r="AH19" s="17"/>
      <c r="AI19" s="17"/>
      <c r="AK19" s="18"/>
      <c r="AL19" s="18"/>
      <c r="AM19" s="18"/>
      <c r="AN19" s="18"/>
      <c r="AO19" s="18"/>
      <c r="AP19" s="18"/>
      <c r="AQ19" s="18"/>
      <c r="AR19" s="26" t="s">
        <v>31</v>
      </c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6"/>
      <c r="CK19" s="16"/>
      <c r="CL19" s="26"/>
      <c r="CM19" s="16"/>
      <c r="CN19" s="16"/>
      <c r="CO19" s="16"/>
      <c r="CP19" s="16"/>
      <c r="CQ19" s="5"/>
      <c r="CR19" s="5"/>
      <c r="CS19" s="2"/>
    </row>
    <row r="20" spans="4:97" ht="30" customHeight="1" thickBot="1" thickTop="1">
      <c r="D20" s="3">
        <v>5</v>
      </c>
      <c r="E20" s="3">
        <v>22.5</v>
      </c>
      <c r="F20" s="3">
        <v>27</v>
      </c>
      <c r="G20" s="14">
        <f>V20</f>
        <v>0</v>
      </c>
      <c r="H20" s="14">
        <f>COUNT(G20)</f>
        <v>1</v>
      </c>
      <c r="I20" s="15">
        <f>IF(H20&gt;0,G20*X14/100,"*")</f>
        <v>0</v>
      </c>
      <c r="J20" s="1" t="s">
        <v>0</v>
      </c>
      <c r="K20" s="16">
        <f>IF(OR(G20&lt;D20,G20=D20,G20="*",G20="**",G20="",G20=G20&lt;=D20),1,IF(AND(G20&gt;D20,G20&lt;=E20),2,IF(G20&gt;E20,3)))</f>
        <v>1</v>
      </c>
      <c r="L20" s="16">
        <f>IF(OR(I20="*",I20="**",I20="***"),1,IF(I20&gt;F20,3,K20))</f>
        <v>1</v>
      </c>
      <c r="R20" s="35"/>
      <c r="S20" s="45" t="str">
        <f>IF(W20&gt;0,V20*X14/100,"*")</f>
        <v>*</v>
      </c>
      <c r="T20" s="36"/>
      <c r="U20" s="33" t="str">
        <f>IF($V$13=$CK$1,AN20,IF($V$13=$CK$2,AO20,"مقدارقند"))</f>
        <v>مقدارقند</v>
      </c>
      <c r="V20" s="75"/>
      <c r="W20" s="17">
        <f>COUNT(V20)</f>
        <v>0</v>
      </c>
      <c r="X20" s="46">
        <f>IF(Z20&gt;0,S20,"")</f>
      </c>
      <c r="Y20" s="36"/>
      <c r="Z20" s="35">
        <f>COUNTA(V20)</f>
        <v>0</v>
      </c>
      <c r="AA20" s="35"/>
      <c r="AB20" s="62">
        <f>IF($Z$20&gt;0,$AO$25,"")</f>
      </c>
      <c r="AC20" s="47"/>
      <c r="AD20" s="47"/>
      <c r="AE20" s="70"/>
      <c r="AF20" s="73">
        <f>IF($Z$20&gt;0,$X$20,"")</f>
      </c>
      <c r="AG20" s="72">
        <f>IF($Z$20&gt;0,"گرم","")</f>
      </c>
      <c r="AH20" s="17"/>
      <c r="AI20" s="8"/>
      <c r="AK20" s="18"/>
      <c r="AL20" s="18" t="b">
        <f>IF(X15=CJ1,K20,IF(X15=CJ2,L20,IF(X15=CJ3,K25,IF(X15=CJ4,L25))))</f>
        <v>0</v>
      </c>
      <c r="AM20" s="27">
        <f>G20</f>
        <v>0</v>
      </c>
      <c r="AN20" s="18" t="s">
        <v>19</v>
      </c>
      <c r="AO20" s="18" t="s">
        <v>34</v>
      </c>
      <c r="AP20" s="18"/>
      <c r="AQ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6"/>
      <c r="CK20" s="16"/>
      <c r="CL20" s="16"/>
      <c r="CM20" s="16"/>
      <c r="CN20" s="16"/>
      <c r="CO20" s="16"/>
      <c r="CP20" s="16"/>
      <c r="CQ20" s="5"/>
      <c r="CR20" s="5"/>
      <c r="CS20" s="2"/>
    </row>
    <row r="21" spans="4:97" ht="30" customHeight="1" thickBot="1" thickTop="1">
      <c r="D21" s="3">
        <v>3</v>
      </c>
      <c r="E21" s="3">
        <v>17.5</v>
      </c>
      <c r="F21" s="3">
        <v>21</v>
      </c>
      <c r="G21" s="14">
        <f>V21</f>
        <v>0</v>
      </c>
      <c r="H21" s="14">
        <f>COUNT(G21)</f>
        <v>1</v>
      </c>
      <c r="I21" s="15">
        <f>IF(H21&gt;0,G21*X14/100,"*")</f>
        <v>0</v>
      </c>
      <c r="J21" s="1" t="s">
        <v>1</v>
      </c>
      <c r="K21" s="16">
        <f>IF(OR(G21&lt;D21,G21=D21,G21="*",G21="**",G21="",G21=G21&lt;=D21),1,IF(AND(G21&gt;D21,G21&lt;=E21),2,IF(G21&gt;E21,3)))</f>
        <v>1</v>
      </c>
      <c r="L21" s="16">
        <f>IF(OR(I21="*",I21="**",I21="***"),1,IF(I21&gt;F21,3,K21))</f>
        <v>1</v>
      </c>
      <c r="R21" s="35"/>
      <c r="S21" s="45" t="str">
        <f>IF(W21&gt;0,V21*X14/100,"*")</f>
        <v>*</v>
      </c>
      <c r="T21" s="36"/>
      <c r="U21" s="33" t="str">
        <f>IF($V$13=$CK$1,AN21,IF($V$13=$CK$2,AO21,"مقدارچربی"))</f>
        <v>مقدارچربی</v>
      </c>
      <c r="V21" s="34"/>
      <c r="W21" s="17">
        <f>COUNT(V21)</f>
        <v>0</v>
      </c>
      <c r="X21" s="46">
        <f>IF(Z21&gt;0,S21,"")</f>
      </c>
      <c r="Y21" s="36"/>
      <c r="Z21" s="35">
        <f>COUNTA(V21)</f>
        <v>0</v>
      </c>
      <c r="AA21" s="35"/>
      <c r="AB21" s="62">
        <f>IF($Z$21&gt;0,$AO$26,"")</f>
      </c>
      <c r="AC21" s="47"/>
      <c r="AD21" s="47"/>
      <c r="AE21" s="70"/>
      <c r="AF21" s="73">
        <f>IF($Z$21&gt;0,$X$21,"")</f>
      </c>
      <c r="AG21" s="72">
        <f>IF($Z$21&gt;0,"گرم","")</f>
      </c>
      <c r="AH21" s="17"/>
      <c r="AI21" s="8"/>
      <c r="AK21" s="18"/>
      <c r="AL21" s="18" t="b">
        <f>IF(X15=CJ1,K21,IF(X15=CJ2,L21,IF(X15=CJ3,K26,IF(X15=CJ4,L26))))</f>
        <v>0</v>
      </c>
      <c r="AM21" s="27">
        <f>G21</f>
        <v>0</v>
      </c>
      <c r="AN21" s="18" t="s">
        <v>20</v>
      </c>
      <c r="AO21" s="18" t="s">
        <v>35</v>
      </c>
      <c r="AP21" s="18"/>
      <c r="AQ21" s="18"/>
      <c r="AR21" s="1" t="s">
        <v>31</v>
      </c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6"/>
      <c r="CK21" s="16"/>
      <c r="CL21" s="16"/>
      <c r="CM21" s="16"/>
      <c r="CN21" s="16"/>
      <c r="CO21" s="16"/>
      <c r="CP21" s="16"/>
      <c r="CQ21" s="5"/>
      <c r="CR21" s="5"/>
      <c r="CS21" s="2"/>
    </row>
    <row r="22" spans="4:97" ht="30" customHeight="1" thickBot="1" thickTop="1">
      <c r="D22" s="3">
        <v>0.3</v>
      </c>
      <c r="E22" s="3">
        <v>1.5</v>
      </c>
      <c r="F22" s="3">
        <v>1.8</v>
      </c>
      <c r="G22" s="14" t="str">
        <f>T22</f>
        <v>*</v>
      </c>
      <c r="H22" s="14">
        <f>COUNT(G22)</f>
        <v>0</v>
      </c>
      <c r="I22" s="15" t="str">
        <f>IF(H22&gt;0,G22*X14/100,"*")</f>
        <v>*</v>
      </c>
      <c r="J22" s="1" t="s">
        <v>2</v>
      </c>
      <c r="K22" s="16">
        <f>IF(OR(G22&lt;D22,G22=D22,G22="*",G22="**",G22="",G22=G22&lt;=D22),1,IF(AND(G22&gt;D22,G22&lt;=E22),2,IF(G22&gt;E22,3)))</f>
        <v>1</v>
      </c>
      <c r="L22" s="16">
        <f>IF(OR(I22="*",I22="**",I22="***"),1,IF(I22&gt;F22,3,K22))</f>
        <v>1</v>
      </c>
      <c r="R22" s="35"/>
      <c r="S22" s="45" t="str">
        <f>IF(W22&gt;0,V22*X14/100,"*")</f>
        <v>*</v>
      </c>
      <c r="T22" s="35" t="str">
        <f>IF(OR(W22&gt;0),V22*2.5/1000,"*")</f>
        <v>*</v>
      </c>
      <c r="U22" s="33" t="str">
        <f>IF($V$13=$CK$1,AN22,IF($V$13=$CK$2,AO22,"مقدارنمک"))</f>
        <v>مقدارنمک</v>
      </c>
      <c r="V22" s="34"/>
      <c r="W22" s="17">
        <f>COUNT(V22)</f>
        <v>0</v>
      </c>
      <c r="X22" s="46">
        <f>IF(Z22&gt;0,S22,"")</f>
      </c>
      <c r="Y22" s="36"/>
      <c r="Z22" s="35">
        <f>COUNTA(V22)</f>
        <v>0</v>
      </c>
      <c r="AA22" s="35"/>
      <c r="AB22" s="62">
        <f>IF($Z$22&gt;0,$AO$27,"")</f>
      </c>
      <c r="AC22" s="47"/>
      <c r="AD22" s="47"/>
      <c r="AE22" s="70"/>
      <c r="AF22" s="73">
        <f>IF($Z$22&gt;0,$I$22,"")</f>
      </c>
      <c r="AG22" s="72">
        <f>IF($Z$22&gt;0,"گرم","")</f>
      </c>
      <c r="AH22" s="17"/>
      <c r="AI22" s="8"/>
      <c r="AK22" s="18"/>
      <c r="AL22" s="18" t="b">
        <f>IF(X15=CJ1,K22,IF(X15=CJ2,L22,IF(X15=CJ3,K27,IF(X15=CJ4,L27))))</f>
        <v>0</v>
      </c>
      <c r="AM22" s="27" t="str">
        <f>G22</f>
        <v>*</v>
      </c>
      <c r="AN22" s="18" t="s">
        <v>27</v>
      </c>
      <c r="AO22" s="18" t="s">
        <v>36</v>
      </c>
      <c r="AP22" s="18"/>
      <c r="AQ22" s="18"/>
      <c r="AR22" s="26" t="s">
        <v>32</v>
      </c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6"/>
      <c r="CK22" s="16"/>
      <c r="CL22" s="16"/>
      <c r="CM22" s="16"/>
      <c r="CN22" s="16"/>
      <c r="CO22" s="16"/>
      <c r="CP22" s="16"/>
      <c r="CQ22" s="5"/>
      <c r="CR22" s="5"/>
      <c r="CS22" s="2"/>
    </row>
    <row r="23" spans="4:97" ht="30" customHeight="1" thickBot="1" thickTop="1">
      <c r="D23" s="3">
        <v>0.5</v>
      </c>
      <c r="E23" s="3">
        <v>2</v>
      </c>
      <c r="F23" s="3">
        <v>2</v>
      </c>
      <c r="G23" s="14">
        <f>V23</f>
        <v>0</v>
      </c>
      <c r="H23" s="14">
        <f>COUNT(G23)</f>
        <v>1</v>
      </c>
      <c r="I23" s="15">
        <f>IF(H23&gt;0,G23*X14/100,"*")</f>
        <v>0</v>
      </c>
      <c r="J23" s="1" t="s">
        <v>3</v>
      </c>
      <c r="K23" s="16">
        <f>IF(OR(G23&lt;D23,G23=D23,G23="*",G23="**",G23="",G23=G23&lt;=D23),1,IF(AND(G23&gt;D23,G23&lt;=E23),2,IF(G23&gt;E23,3)))</f>
        <v>1</v>
      </c>
      <c r="L23" s="16">
        <f>IF(OR(I23="*",I23="**",I23="***"),1,IF(I23&gt;F23,3,K23))</f>
        <v>1</v>
      </c>
      <c r="R23" s="35"/>
      <c r="S23" s="48" t="str">
        <f>IF(W23&gt;0,V23*X14/100,"*")</f>
        <v>*</v>
      </c>
      <c r="T23" s="36"/>
      <c r="U23" s="33" t="str">
        <f>IF($V$13=$CK$1,AN23,IF($V$13=$CK$2,AO23,"اسید چرب ترانس"))</f>
        <v>اسید چرب ترانس</v>
      </c>
      <c r="V23" s="34"/>
      <c r="W23" s="17">
        <f>COUNT(V23)</f>
        <v>0</v>
      </c>
      <c r="X23" s="46">
        <f>IF(Z23&gt;0,S23,"")</f>
      </c>
      <c r="Y23" s="36"/>
      <c r="Z23" s="35">
        <f>COUNTA(V23)</f>
        <v>0</v>
      </c>
      <c r="AA23" s="35"/>
      <c r="AB23" s="76">
        <f>IF($Z$23&gt;0,$AO$28,"")</f>
      </c>
      <c r="AC23" s="76"/>
      <c r="AD23" s="76"/>
      <c r="AE23" s="70"/>
      <c r="AF23" s="73">
        <f>IF($Z$23&gt;0,$X$23,"")</f>
      </c>
      <c r="AG23" s="72">
        <f>IF($Z$23&gt;0,"گرم","")</f>
      </c>
      <c r="AH23" s="17"/>
      <c r="AI23" s="17"/>
      <c r="AJ23" s="6">
        <f>COUNTA(U24)</f>
        <v>1</v>
      </c>
      <c r="AK23" s="18"/>
      <c r="AL23" s="18" t="b">
        <f>IF(X15=CJ1,K23,IF(X15=CJ2,L23,IF(X15=CJ3,K28,IF(X15=CJ4,L28))))</f>
        <v>0</v>
      </c>
      <c r="AM23" s="27">
        <f>G23</f>
        <v>0</v>
      </c>
      <c r="AN23" s="18" t="s">
        <v>21</v>
      </c>
      <c r="AO23" s="18" t="s">
        <v>37</v>
      </c>
      <c r="AP23" s="18"/>
      <c r="AQ23" s="18"/>
      <c r="AR23" s="26" t="s">
        <v>33</v>
      </c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6"/>
      <c r="CK23" s="16"/>
      <c r="CL23" s="16"/>
      <c r="CM23" s="16"/>
      <c r="CN23" s="16"/>
      <c r="CO23" s="16"/>
      <c r="CP23" s="16"/>
      <c r="CQ23" s="5"/>
      <c r="CR23" s="5"/>
      <c r="CS23" s="2"/>
    </row>
    <row r="24" spans="18:97" ht="30" customHeight="1">
      <c r="R24" s="35"/>
      <c r="S24" s="36"/>
      <c r="T24" s="36"/>
      <c r="U24" s="34" t="s">
        <v>31</v>
      </c>
      <c r="V24" s="49"/>
      <c r="W24" s="50">
        <f>COUNT(V24)</f>
        <v>0</v>
      </c>
      <c r="X24" s="50"/>
      <c r="Y24" s="36"/>
      <c r="Z24" s="35">
        <f>COUNTA(V24)</f>
        <v>0</v>
      </c>
      <c r="AA24" s="35"/>
      <c r="AB24" s="35"/>
      <c r="AC24" s="35"/>
      <c r="AD24" s="35"/>
      <c r="AE24" s="35"/>
      <c r="AF24" s="35"/>
      <c r="AG24" s="17"/>
      <c r="AH24" s="60" t="str">
        <f>IF($AJ$23&gt;0,$U$24,"")</f>
        <v>شماره پروانه بهداشتی ساخت</v>
      </c>
      <c r="AI24" s="51"/>
      <c r="AK24" s="32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6"/>
      <c r="CK24" s="16"/>
      <c r="CL24" s="16"/>
      <c r="CM24" s="16"/>
      <c r="CN24" s="16"/>
      <c r="CO24" s="16"/>
      <c r="CP24" s="16"/>
      <c r="CQ24" s="5"/>
      <c r="CR24" s="5"/>
      <c r="CS24" s="5"/>
    </row>
    <row r="25" spans="4:97" ht="30" customHeight="1">
      <c r="D25" s="3">
        <v>2.5</v>
      </c>
      <c r="E25" s="3">
        <v>11.25</v>
      </c>
      <c r="F25" s="3">
        <v>13.5</v>
      </c>
      <c r="G25" s="14">
        <f>V20</f>
        <v>0</v>
      </c>
      <c r="H25" s="14">
        <f>COUNT(G25)</f>
        <v>1</v>
      </c>
      <c r="I25" s="15">
        <f>IF(H25&gt;0,G25*X14/100,IF(G25="*",G25))</f>
        <v>0</v>
      </c>
      <c r="J25" s="1" t="s">
        <v>0</v>
      </c>
      <c r="K25" s="16">
        <f>IF(OR(G25&lt;D25,G25=D25,G25="*",G25="**",G25="",G25=G25&lt;=D25),1,IF(AND(G25&gt;D25,G25&lt;=E25),2,IF(G25&gt;E25,3)))</f>
        <v>1</v>
      </c>
      <c r="L25" s="16">
        <f>IF(OR(I25="*",I25="**",I25="***"),1,IF(I25&gt;F25,3,K25))</f>
        <v>1</v>
      </c>
      <c r="R25" s="35"/>
      <c r="S25" s="36"/>
      <c r="T25" s="36"/>
      <c r="U25" s="52">
        <f>IF($Z$20&gt;0,$AM$25,"")</f>
      </c>
      <c r="V25" s="53">
        <f>$X$20</f>
      </c>
      <c r="W25" s="50"/>
      <c r="X25" s="50"/>
      <c r="Y25" s="36"/>
      <c r="Z25" s="36"/>
      <c r="AA25" s="17"/>
      <c r="AB25" s="54"/>
      <c r="AC25" s="50"/>
      <c r="AD25" s="35"/>
      <c r="AE25" s="35"/>
      <c r="AF25" s="35"/>
      <c r="AG25" s="52"/>
      <c r="AH25" s="59">
        <f>V24</f>
        <v>0</v>
      </c>
      <c r="AI25" s="8"/>
      <c r="AK25" s="18"/>
      <c r="AL25" s="18"/>
      <c r="AM25" s="21" t="s">
        <v>22</v>
      </c>
      <c r="AN25" s="18"/>
      <c r="AO25" s="21" t="s">
        <v>28</v>
      </c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6"/>
      <c r="CK25" s="16"/>
      <c r="CL25" s="16"/>
      <c r="CM25" s="16"/>
      <c r="CN25" s="16"/>
      <c r="CO25" s="16"/>
      <c r="CP25" s="16"/>
      <c r="CQ25" s="5"/>
      <c r="CR25" s="5"/>
      <c r="CS25" s="5"/>
    </row>
    <row r="26" spans="4:97" ht="30" customHeight="1">
      <c r="D26" s="3">
        <v>1.5</v>
      </c>
      <c r="E26" s="3">
        <v>8.75</v>
      </c>
      <c r="F26" s="3">
        <v>10.5</v>
      </c>
      <c r="G26" s="14">
        <f>V21</f>
        <v>0</v>
      </c>
      <c r="H26" s="14">
        <f>COUNT(G26)</f>
        <v>1</v>
      </c>
      <c r="I26" s="15">
        <f>IF(H26&gt;0,G26*X14/100,"*")</f>
        <v>0</v>
      </c>
      <c r="J26" s="1" t="s">
        <v>1</v>
      </c>
      <c r="K26" s="16">
        <f>IF(OR(G26&lt;D26,G26=D26,G26="*",G26="**",G26="",G26=G26&lt;=D26),1,IF(AND(G26&gt;D26,G26&lt;=E26),2,IF(G26&gt;E26,3)))</f>
        <v>1</v>
      </c>
      <c r="L26" s="16">
        <f>IF(OR(I26="*",I26="**",I26="***"),1,IF(I26&gt;F26,3,K26))</f>
        <v>1</v>
      </c>
      <c r="R26" s="35"/>
      <c r="S26" s="35"/>
      <c r="T26" s="35"/>
      <c r="U26" s="52">
        <f>IF($Z$21&gt;0,$AM$26,"")</f>
      </c>
      <c r="V26" s="53">
        <f>$X$21</f>
      </c>
      <c r="W26" s="50"/>
      <c r="X26" s="50">
        <f>IF($V$13="مایع","میلی لیتر",IF($V$13="جامد","گرم",""))</f>
      </c>
      <c r="Y26" s="35"/>
      <c r="Z26" s="35"/>
      <c r="AA26" s="35"/>
      <c r="AB26" s="55"/>
      <c r="AC26" s="56"/>
      <c r="AD26" s="56"/>
      <c r="AE26" s="57"/>
      <c r="AF26" s="57"/>
      <c r="AG26" s="52"/>
      <c r="AH26" s="58"/>
      <c r="AI26" s="8"/>
      <c r="AK26" s="18"/>
      <c r="AL26" s="18"/>
      <c r="AM26" s="21" t="s">
        <v>23</v>
      </c>
      <c r="AN26" s="18"/>
      <c r="AO26" s="21" t="s">
        <v>29</v>
      </c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6"/>
      <c r="CK26" s="16"/>
      <c r="CL26" s="16"/>
      <c r="CM26" s="16"/>
      <c r="CN26" s="16"/>
      <c r="CO26" s="16"/>
      <c r="CP26" s="16"/>
      <c r="CQ26" s="7"/>
      <c r="CR26" s="7"/>
      <c r="CS26" s="7"/>
    </row>
    <row r="27" spans="4:97" ht="30" customHeight="1">
      <c r="D27" s="3">
        <v>0.3</v>
      </c>
      <c r="E27" s="3">
        <v>0.75</v>
      </c>
      <c r="F27" s="3">
        <v>0.9</v>
      </c>
      <c r="G27" s="14" t="str">
        <f>T22</f>
        <v>*</v>
      </c>
      <c r="H27" s="14">
        <f>COUNT(G27)</f>
        <v>0</v>
      </c>
      <c r="I27" s="15" t="str">
        <f>IF(H27&gt;0,G27*X14/100,"*")</f>
        <v>*</v>
      </c>
      <c r="J27" s="1" t="s">
        <v>2</v>
      </c>
      <c r="K27" s="16">
        <f>IF(OR(G27&lt;D27,G27=D27,G27="*",G27="**",G27="",G27=G27&lt;=D27),1,IF(AND(G27&gt;D27,G27&lt;=E27),2,IF(G27&gt;E27,3)))</f>
        <v>1</v>
      </c>
      <c r="L27" s="16">
        <f>IF(OR(I27="*",I27="**",I27="***"),1,IF(I27&gt;F27,3,K27))</f>
        <v>1</v>
      </c>
      <c r="R27" s="7"/>
      <c r="S27" s="7"/>
      <c r="T27" s="7"/>
      <c r="U27" s="19">
        <f>IF($Z$22&gt;0,$AM$27,"")</f>
      </c>
      <c r="V27" s="30">
        <f>$X$22</f>
      </c>
      <c r="W27" s="12"/>
      <c r="X27" s="12">
        <f>IF($W$15&gt;0,$V$15&amp;" "&amp;$V$12&amp;" "&amp;"("&amp;$V$14&amp;" "&amp;$X$26&amp;")","")</f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5"/>
      <c r="AK27" s="18"/>
      <c r="AL27" s="18"/>
      <c r="AM27" s="21" t="s">
        <v>24</v>
      </c>
      <c r="AN27" s="18"/>
      <c r="AO27" s="21" t="s">
        <v>2</v>
      </c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6"/>
      <c r="CK27" s="16"/>
      <c r="CL27" s="16"/>
      <c r="CM27" s="16"/>
      <c r="CN27" s="16"/>
      <c r="CO27" s="16"/>
      <c r="CP27" s="16"/>
      <c r="CQ27" s="7"/>
      <c r="CR27" s="7"/>
      <c r="CS27" s="7"/>
    </row>
    <row r="28" spans="4:97" ht="30" customHeight="1">
      <c r="D28" s="3">
        <v>0.5</v>
      </c>
      <c r="E28" s="3">
        <v>2</v>
      </c>
      <c r="F28" s="3">
        <v>2</v>
      </c>
      <c r="G28" s="14">
        <f>V23</f>
        <v>0</v>
      </c>
      <c r="H28" s="14">
        <f>COUNT(G28)</f>
        <v>1</v>
      </c>
      <c r="I28" s="15">
        <f>IF(H28&gt;0,G28*X14/100,"*")</f>
        <v>0</v>
      </c>
      <c r="J28" s="1" t="s">
        <v>3</v>
      </c>
      <c r="K28" s="16">
        <f>IF(OR(G28&lt;D28,G28=D28,G28="*",G28="**",G28="",G28=G28&lt;=D28),1,IF(AND(G28&gt;D28,G28&lt;=E28),2,IF(G28&gt;E28,3)))</f>
        <v>1</v>
      </c>
      <c r="L28" s="16">
        <f>IF(OR(I28="*",I28="**",I28="***"),1,IF(I28&gt;F28,3,K28))</f>
        <v>1</v>
      </c>
      <c r="R28" s="7"/>
      <c r="S28" s="7"/>
      <c r="T28" s="7"/>
      <c r="U28" s="19">
        <f>IF(Z23&gt;0,AM28,"")</f>
      </c>
      <c r="V28" s="30">
        <f>X23</f>
      </c>
      <c r="W28" s="12"/>
      <c r="X28" s="12"/>
      <c r="Y28" s="7"/>
      <c r="Z28" s="7"/>
      <c r="AA28" s="7"/>
      <c r="AB28" s="7"/>
      <c r="AC28" s="7"/>
      <c r="AD28" s="9" t="s">
        <v>43</v>
      </c>
      <c r="AE28" s="20"/>
      <c r="AF28" s="20"/>
      <c r="AG28" s="28" t="s">
        <v>42</v>
      </c>
      <c r="AH28" s="20"/>
      <c r="AI28" s="9"/>
      <c r="AK28" s="22"/>
      <c r="AL28" s="22"/>
      <c r="AM28" s="23" t="s">
        <v>25</v>
      </c>
      <c r="AN28" s="22"/>
      <c r="AO28" s="23" t="s">
        <v>30</v>
      </c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0"/>
      <c r="CR28" s="7"/>
      <c r="CS28" s="7"/>
    </row>
    <row r="29" spans="18:97" ht="45" customHeight="1" hidden="1"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CQ29" s="7"/>
      <c r="CR29" s="7"/>
      <c r="CS29" s="7"/>
    </row>
    <row r="30" spans="18:97" ht="45" customHeight="1" hidden="1"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CQ30" s="7"/>
      <c r="CR30" s="7"/>
      <c r="CS30" s="7"/>
    </row>
    <row r="31" spans="18:97" ht="15" hidden="1"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CQ31" s="7"/>
      <c r="CR31" s="7"/>
      <c r="CS31" s="7"/>
    </row>
    <row r="32" spans="18:97" ht="15" hidden="1"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CQ32" s="7"/>
      <c r="CR32" s="7"/>
      <c r="CS32" s="7"/>
    </row>
    <row r="33" spans="18:97" ht="15" hidden="1"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CQ33" s="7"/>
      <c r="CR33" s="7"/>
      <c r="CS33" s="7"/>
    </row>
    <row r="34" spans="18:97" ht="15" hidden="1"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CQ34" s="7"/>
      <c r="CR34" s="7"/>
      <c r="CS34" s="7"/>
    </row>
    <row r="35" spans="18:97" ht="15" hidden="1"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CQ35" s="7"/>
      <c r="CR35" s="7"/>
      <c r="CS35" s="7"/>
    </row>
    <row r="36" spans="18:97" ht="15" hidden="1"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CQ36" s="7"/>
      <c r="CR36" s="7"/>
      <c r="CS36" s="7"/>
    </row>
    <row r="37" spans="18:97" ht="15" hidden="1"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CQ37" s="7"/>
      <c r="CR37" s="7"/>
      <c r="CS37" s="7"/>
    </row>
    <row r="38" spans="18:97" ht="15" hidden="1"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CQ38" s="7"/>
      <c r="CR38" s="7"/>
      <c r="CS38" s="7"/>
    </row>
    <row r="39" spans="18:97" ht="15" hidden="1"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CQ39" s="7"/>
      <c r="CR39" s="7"/>
      <c r="CS39" s="7"/>
    </row>
    <row r="40" spans="18:97" ht="15" hidden="1"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CQ40" s="7"/>
      <c r="CR40" s="7"/>
      <c r="CS40" s="7"/>
    </row>
    <row r="41" spans="18:97" ht="15" hidden="1"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CQ41" s="7"/>
      <c r="CR41" s="7"/>
      <c r="CS41" s="7"/>
    </row>
    <row r="42" spans="18:34" ht="15" hidden="1"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</sheetData>
  <sheetProtection sheet="1" objects="1" scenarios="1"/>
  <mergeCells count="2">
    <mergeCell ref="AB23:AD23"/>
    <mergeCell ref="AD13:AG13"/>
  </mergeCells>
  <conditionalFormatting sqref="AB20:AG20">
    <cfRule type="expression" priority="21" dxfId="52">
      <formula>$W$20&gt;0</formula>
    </cfRule>
    <cfRule type="expression" priority="40" dxfId="1">
      <formula>$Z$20&gt;0</formula>
    </cfRule>
    <cfRule type="expression" priority="72" dxfId="6">
      <formula>$Z$20=0</formula>
    </cfRule>
    <cfRule type="expression" priority="73" dxfId="53">
      <formula>$AL$20=3</formula>
    </cfRule>
    <cfRule type="expression" priority="74" dxfId="33">
      <formula>$AL$20=2</formula>
    </cfRule>
    <cfRule type="expression" priority="75" dxfId="32">
      <formula>$AL$20=1</formula>
    </cfRule>
  </conditionalFormatting>
  <conditionalFormatting sqref="AB21:AG21">
    <cfRule type="expression" priority="20" dxfId="52">
      <formula>$W$21&gt;0</formula>
    </cfRule>
    <cfRule type="expression" priority="68" dxfId="6" stopIfTrue="1">
      <formula>$Z$21=0</formula>
    </cfRule>
    <cfRule type="expression" priority="69" dxfId="53">
      <formula>$AL$21=3</formula>
    </cfRule>
    <cfRule type="expression" priority="70" dxfId="33">
      <formula>$AL$21=2</formula>
    </cfRule>
    <cfRule type="expression" priority="71" dxfId="32">
      <formula>$AL$21=1</formula>
    </cfRule>
  </conditionalFormatting>
  <conditionalFormatting sqref="AB22:AG22">
    <cfRule type="expression" priority="19" dxfId="52">
      <formula>$W$22&gt;0</formula>
    </cfRule>
    <cfRule type="expression" priority="64" dxfId="6">
      <formula>$Z$22=0</formula>
    </cfRule>
    <cfRule type="expression" priority="65" dxfId="53">
      <formula>$AL$22=3</formula>
    </cfRule>
    <cfRule type="expression" priority="66" dxfId="33">
      <formula>$AL$22=2</formula>
    </cfRule>
    <cfRule type="expression" priority="67" dxfId="32">
      <formula>$AL$22=1</formula>
    </cfRule>
  </conditionalFormatting>
  <conditionalFormatting sqref="AB23 AE23:AG23">
    <cfRule type="expression" priority="60" dxfId="6">
      <formula>$Z$23=0</formula>
    </cfRule>
    <cfRule type="expression" priority="61" dxfId="53">
      <formula>$AL$23=3</formula>
    </cfRule>
    <cfRule type="expression" priority="62" dxfId="33">
      <formula>$AL$23=2</formula>
    </cfRule>
    <cfRule type="expression" priority="63" dxfId="32">
      <formula>$AL$23=1</formula>
    </cfRule>
  </conditionalFormatting>
  <conditionalFormatting sqref="X19">
    <cfRule type="expression" priority="59" dxfId="54">
      <formula>$Z$20&gt;0</formula>
    </cfRule>
  </conditionalFormatting>
  <conditionalFormatting sqref="X20">
    <cfRule type="expression" priority="58" dxfId="55">
      <formula>$Z$20&gt;0</formula>
    </cfRule>
  </conditionalFormatting>
  <conditionalFormatting sqref="X21">
    <cfRule type="expression" priority="56" dxfId="55">
      <formula>$Z$21&gt;0</formula>
    </cfRule>
  </conditionalFormatting>
  <conditionalFormatting sqref="X22">
    <cfRule type="expression" priority="55" dxfId="55">
      <formula>$Z$22&gt;0</formula>
    </cfRule>
  </conditionalFormatting>
  <conditionalFormatting sqref="X23">
    <cfRule type="expression" priority="54" dxfId="55">
      <formula>$Z$23&gt;0</formula>
    </cfRule>
  </conditionalFormatting>
  <conditionalFormatting sqref="U25">
    <cfRule type="expression" priority="53" dxfId="21">
      <formula>$Z$20&gt;0</formula>
    </cfRule>
  </conditionalFormatting>
  <conditionalFormatting sqref="V25">
    <cfRule type="expression" priority="8" dxfId="13">
      <formula>$Z$20&lt;1</formula>
    </cfRule>
    <cfRule type="expression" priority="52" dxfId="6">
      <formula>$Z$20&gt;0</formula>
    </cfRule>
  </conditionalFormatting>
  <conditionalFormatting sqref="U25:V25">
    <cfRule type="expression" priority="49" dxfId="54">
      <formula>$Z$20&gt;0</formula>
    </cfRule>
  </conditionalFormatting>
  <conditionalFormatting sqref="V25">
    <cfRule type="expression" priority="48" dxfId="6">
      <formula>$Z$20&gt;0</formula>
    </cfRule>
  </conditionalFormatting>
  <conditionalFormatting sqref="U25">
    <cfRule type="expression" priority="47" dxfId="21">
      <formula>$Z$20&gt;0</formula>
    </cfRule>
  </conditionalFormatting>
  <conditionalFormatting sqref="U26">
    <cfRule type="expression" priority="36" dxfId="55">
      <formula>$Z$21&gt;0</formula>
    </cfRule>
  </conditionalFormatting>
  <conditionalFormatting sqref="V26">
    <cfRule type="expression" priority="7" dxfId="13">
      <formula>$Z$21&lt;1</formula>
    </cfRule>
    <cfRule type="expression" priority="35" dxfId="56">
      <formula>$Z$21&gt;0</formula>
    </cfRule>
  </conditionalFormatting>
  <conditionalFormatting sqref="U27">
    <cfRule type="expression" priority="34" dxfId="55">
      <formula>$Z$22&gt;0</formula>
    </cfRule>
  </conditionalFormatting>
  <conditionalFormatting sqref="U28">
    <cfRule type="expression" priority="33" dxfId="55">
      <formula>$Z$23&gt;0</formula>
    </cfRule>
  </conditionalFormatting>
  <conditionalFormatting sqref="V27">
    <cfRule type="expression" priority="6" dxfId="13">
      <formula>$Z$22&lt;1</formula>
    </cfRule>
    <cfRule type="expression" priority="32" dxfId="56">
      <formula>$Z$22&gt;0</formula>
    </cfRule>
  </conditionalFormatting>
  <conditionalFormatting sqref="V28">
    <cfRule type="expression" priority="5" dxfId="13">
      <formula>$Z$23&lt;1</formula>
    </cfRule>
    <cfRule type="expression" priority="31" dxfId="56">
      <formula>$Z$23&gt;0</formula>
    </cfRule>
  </conditionalFormatting>
  <conditionalFormatting sqref="AB23:AG23">
    <cfRule type="expression" priority="18" dxfId="52">
      <formula>$W$23&gt;0</formula>
    </cfRule>
  </conditionalFormatting>
  <conditionalFormatting sqref="AB16:AG16">
    <cfRule type="expression" priority="16" dxfId="6">
      <formula>$W$16&gt;0</formula>
    </cfRule>
  </conditionalFormatting>
  <conditionalFormatting sqref="AB16:AG16">
    <cfRule type="expression" priority="15" dxfId="57">
      <formula>$W$16&gt;0</formula>
    </cfRule>
  </conditionalFormatting>
  <conditionalFormatting sqref="AB16">
    <cfRule type="expression" priority="14" dxfId="58">
      <formula>$W$16&gt;0</formula>
    </cfRule>
  </conditionalFormatting>
  <conditionalFormatting sqref="AG16">
    <cfRule type="expression" priority="13" dxfId="59">
      <formula>$W$16&gt;0</formula>
    </cfRule>
  </conditionalFormatting>
  <conditionalFormatting sqref="AB15:AG15">
    <cfRule type="expression" priority="9" dxfId="6">
      <formula>$W$15&gt;0</formula>
    </cfRule>
    <cfRule type="expression" priority="12" dxfId="57">
      <formula>$W$15&gt;0</formula>
    </cfRule>
  </conditionalFormatting>
  <conditionalFormatting sqref="AG15">
    <cfRule type="expression" priority="11" dxfId="60">
      <formula>$W$15&gt;0</formula>
    </cfRule>
  </conditionalFormatting>
  <conditionalFormatting sqref="AB15">
    <cfRule type="expression" priority="10" dxfId="58">
      <formula>$W$15&gt;0</formula>
    </cfRule>
  </conditionalFormatting>
  <conditionalFormatting sqref="V24">
    <cfRule type="expression" priority="4" dxfId="61">
      <formula>$U$24=$AR$22</formula>
    </cfRule>
  </conditionalFormatting>
  <conditionalFormatting sqref="AF16">
    <cfRule type="expression" priority="2" dxfId="59">
      <formula>$W$16&gt;0</formula>
    </cfRule>
  </conditionalFormatting>
  <conditionalFormatting sqref="AI24">
    <cfRule type="expression" priority="1" dxfId="62">
      <formula>$AI$24=0</formula>
    </cfRule>
  </conditionalFormatting>
  <dataValidations count="2">
    <dataValidation type="list" allowBlank="1" showInputMessage="1" showErrorMessage="1" sqref="V13">
      <formula1>$CK$1:$CK$2</formula1>
    </dataValidation>
    <dataValidation type="list" allowBlank="1" showInputMessage="1" showErrorMessage="1" sqref="U24">
      <formula1>$AR$21:$AR$23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2015-12-13T07:58:57Z</dcterms:modified>
  <cp:category/>
  <cp:version/>
  <cp:contentType/>
  <cp:contentStatus/>
</cp:coreProperties>
</file>